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Netz\Rahmenverträge MKN_MSB_MDL\e-mail und Dokumente zur aktuellen Kommunikation Transportkunden\"/>
    </mc:Choice>
  </mc:AlternateContent>
  <xr:revisionPtr revIDLastSave="0" documentId="13_ncr:1_{31D63294-25E6-499B-9D29-0927BAC805D5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7" l="1"/>
  <c r="E6" i="17"/>
  <c r="E5" i="17"/>
  <c r="E4" i="17"/>
  <c r="D67" i="17"/>
  <c r="F66" i="17" s="1"/>
  <c r="E66" i="17" l="1"/>
  <c r="H66" i="17"/>
  <c r="G66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H64" i="17"/>
  <c r="G54" i="17"/>
  <c r="G67" i="17"/>
  <c r="H67" i="17"/>
  <c r="I67" i="17"/>
  <c r="J67" i="17"/>
  <c r="K67" i="17"/>
  <c r="L67" i="17"/>
  <c r="M67" i="17"/>
  <c r="N67" i="17"/>
  <c r="G68" i="17"/>
  <c r="H68" i="17"/>
  <c r="I68" i="17"/>
  <c r="J68" i="17"/>
  <c r="K68" i="17"/>
  <c r="L68" i="17"/>
  <c r="M68" i="17"/>
  <c r="N68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K66" i="17" l="1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56" i="17" l="1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<sst xmlns="http://schemas.openxmlformats.org/spreadsheetml/2006/main" count="1409" uniqueCount="692">
  <si>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</si>
  <si>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</si>
  <si>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</si>
  <si>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</si>
  <si>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</si>
  <si>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</si>
  <si>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</si>
  <si>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</si>
  <si>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</si>
  <si>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</si>
  <si>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</si>
  <si>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</si>
  <si>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</si>
  <si>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</si>
  <si>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</si>
  <si>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</si>
  <si>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</si>
  <si>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</si>
  <si>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</si>
  <si>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</si>
  <si>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</si>
  <si>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</si>
  <si>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</si>
  <si>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</si>
  <si>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</si>
  <si>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</si>
  <si>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</si>
  <si>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</si>
  <si>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</si>
  <si>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</si>
  <si>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</si>
  <si>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</si>
  <si>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</si>
  <si>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</si>
  <si>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</si>
  <si>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</si>
  <si>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</si>
  <si>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</si>
  <si>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</si>
  <si>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</si>
  <si>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</si>
  <si>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</si>
  <si>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</si>
  <si>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</si>
  <si>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</si>
  <si>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</si>
  <si>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</si>
  <si>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</si>
  <si>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</si>
  <si>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</si>
  <si>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</si>
  <si>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</si>
  <si>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</si>
  <si>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</si>
  <si>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</si>
  <si>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</si>
  <si>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</si>
  <si>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</si>
  <si>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</si>
  <si>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</si>
  <si>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</si>
  <si>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</si>
  <si>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</si>
  <si>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</si>
  <si>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</si>
  <si>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</si>
  <si>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</si>
  <si>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</si>
  <si>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</si>
  <si>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</si>
  <si>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</si>
  <si>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</si>
  <si>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</si>
  <si>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</si>
  <si>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</si>
  <si>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</si>
  <si>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</si>
  <si>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</si>
  <si>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</si>
  <si>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</si>
  <si>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</si>
  <si>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</si>
  <si>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</si>
  <si>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</si>
  <si>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</si>
  <si>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</si>
  <si>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</si>
  <si>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</si>
  <si>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</si>
  <si>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</si>
  <si>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</si>
  <si>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</si>
  <si>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</si>
  <si>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</si>
  <si>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</si>
  <si>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</si>
  <si>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</si>
  <si>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</si>
  <si>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</si>
  <si>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</si>
  <si>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</si>
  <si>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</si>
  <si>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</si>
  <si>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</si>
  <si>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</si>
  <si>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</si>
  <si>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</si>
  <si>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</si>
  <si>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</si>
  <si>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</si>
  <si>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</si>
  <si>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</si>
  <si>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</si>
  <si>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</si>
  <si>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</si>
  <si>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</si>
  <si>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</si>
  <si>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</si>
  <si>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</si>
  <si>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</si>
  <si>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</si>
  <si>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</si>
  <si>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</si>
  <si>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</si>
  <si>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</si>
  <si>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</si>
  <si>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</si>
  <si>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</si>
  <si>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</si>
  <si>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</si>
  <si>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</si>
  <si>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</si>
  <si>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</si>
  <si>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</si>
  <si>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</si>
  <si>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</si>
  <si>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</si>
  <si>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</si>
  <si>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</si>
  <si>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</si>
  <si>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</si>
  <si>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</si>
  <si>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</si>
  <si>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</si>
  <si>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</si>
  <si>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</si>
  <si>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</si>
  <si>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</si>
  <si>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</si>
  <si>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</si>
  <si>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</si>
  <si>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</si>
  <si>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</si>
  <si>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</si>
  <si>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</si>
  <si>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</si>
  <si>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</si>
  <si>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</si>
  <si>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</si>
  <si>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</si>
  <si>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</si>
  <si>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</si>
  <si>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</si>
  <si>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</si>
  <si>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</si>
  <si>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</si>
  <si>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</si>
  <si>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</si>
  <si>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</si>
  <si>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</si>
  <si>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</si>
  <si>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</si>
  <si>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</si>
  <si>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</si>
  <si>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</si>
  <si>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</si>
  <si>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</si>
  <si>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</si>
  <si>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</si>
  <si>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</si>
  <si>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</si>
  <si>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</si>
  <si>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</si>
  <si>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</si>
  <si>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</si>
  <si>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</si>
  <si>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</si>
  <si>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</si>
  <si>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</si>
  <si>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</si>
  <si>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</si>
  <si>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</si>
  <si>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</si>
  <si>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</si>
  <si>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</si>
  <si>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</si>
  <si>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</si>
  <si>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</si>
  <si>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</si>
  <si>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</si>
  <si>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</si>
  <si>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</si>
  <si>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</si>
  <si>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</si>
  <si>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</si>
  <si>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</si>
  <si>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</si>
  <si>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</si>
  <si>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</si>
  <si>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</si>
  <si>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</si>
  <si>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</si>
  <si>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</si>
  <si>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</si>
  <si>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</si>
  <si>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</si>
  <si>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</si>
  <si>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</si>
  <si>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</si>
  <si>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</si>
  <si>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</si>
  <si>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</si>
  <si>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</si>
  <si>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</si>
  <si>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</si>
  <si>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</si>
  <si>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</si>
  <si>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</si>
  <si>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</si>
  <si>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</si>
  <si>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</si>
  <si>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</si>
  <si>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</si>
  <si>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</si>
  <si>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</si>
  <si>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</si>
  <si>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</si>
  <si>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</si>
  <si>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</si>
  <si>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</si>
  <si>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</si>
  <si>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</si>
  <si>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</si>
  <si>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</si>
  <si>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</si>
  <si>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</si>
  <si>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</si>
  <si>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</si>
  <si>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</si>
  <si>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</si>
  <si>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</si>
  <si>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</si>
  <si>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</si>
  <si>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</si>
  <si>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</si>
  <si>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</si>
  <si>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</si>
  <si>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</si>
  <si>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</si>
  <si>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</si>
  <si>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</si>
  <si>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</si>
  <si>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</si>
  <si>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</si>
  <si>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</si>
  <si>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</si>
  <si>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</si>
  <si>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</si>
  <si>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</si>
  <si>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</si>
  <si>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</si>
  <si>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</si>
  <si>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</si>
  <si>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</si>
  <si>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</si>
  <si>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</si>
  <si>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</si>
  <si>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</si>
  <si>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</si>
  <si>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</si>
  <si>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</si>
  <si>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</si>
  <si>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</si>
  <si>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</si>
  <si>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</si>
  <si>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</si>
  <si>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</si>
  <si>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</si>
  <si>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</si>
  <si>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</si>
  <si>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</si>
  <si>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</si>
  <si>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</si>
  <si>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</si>
  <si>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</si>
  <si>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</si>
  <si>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</si>
  <si>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</si>
  <si>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</si>
  <si>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</si>
  <si>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</si>
  <si>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</si>
  <si>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</si>
  <si>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</si>
  <si>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</si>
  <si>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</si>
  <si>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</si>
  <si>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</si>
  <si>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</si>
  <si>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</si>
  <si>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</si>
  <si>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</si>
  <si>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</si>
  <si>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</si>
  <si>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</si>
  <si>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</si>
  <si>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</si>
  <si>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</si>
  <si>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</si>
  <si>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</si>
  <si>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</si>
  <si>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</si>
  <si>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</si>
  <si>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</si>
  <si>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</si>
  <si>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</si>
  <si>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</si>
  <si>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</si>
  <si>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</si>
  <si>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</si>
  <si>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</si>
  <si>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</si>
  <si>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</si>
  <si>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</si>
  <si>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</si>
  <si>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</si>
  <si>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</si>
  <si>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</si>
  <si>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</si>
  <si>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</si>
  <si>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</si>
  <si>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</si>
  <si>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</si>
  <si>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</si>
  <si>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</si>
  <si>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</si>
  <si>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</si>
  <si>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</si>
  <si>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</si>
  <si>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</si>
  <si>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</si>
  <si>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</si>
  <si>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</si>
  <si>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</si>
  <si>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</si>
  <si>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</si>
  <si>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</si>
  <si>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</si>
  <si>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</si>
  <si>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</si>
  <si>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</si>
  <si>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</si>
  <si>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</si>
  <si>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</si>
  <si>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</si>
  <si>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</si>
  <si>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</si>
  <si>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</si>
  <si>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</si>
  <si>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</si>
  <si>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</si>
  <si>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</si>
  <si>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</si>
  <si>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</si>
  <si>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</si>
  <si>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</si>
  <si>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</si>
  <si>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</si>
  <si>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</si>
  <si>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</si>
  <si>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</si>
  <si>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</si>
  <si>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</si>
  <si>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</si>
  <si>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</si>
  <si>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</si>
  <si>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</si>
  <si>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</si>
  <si>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</si>
  <si>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</si>
  <si>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</si>
  <si>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</si>
  <si>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</si>
  <si>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</si>
  <si>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</si>
  <si>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</si>
  <si>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</si>
  <si>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</si>
  <si>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</si>
  <si>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</si>
  <si>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</si>
  <si>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</si>
  <si>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</si>
  <si>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</si>
  <si>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</si>
  <si>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</si>
  <si>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</si>
  <si>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</si>
  <si>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</si>
  <si>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</si>
  <si>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</si>
  <si>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</si>
  <si>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</si>
  <si>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</si>
  <si>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</si>
  <si>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</si>
  <si>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</si>
  <si>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</si>
  <si>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</si>
  <si>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</si>
  <si>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</si>
  <si>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</si>
  <si>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</si>
  <si>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</si>
  <si>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</si>
  <si>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</si>
  <si>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</si>
  <si>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</si>
  <si>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</si>
  <si>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</si>
  <si>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</si>
  <si>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</si>
  <si>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</si>
  <si>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</si>
  <si>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</si>
  <si>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</si>
  <si>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</si>
  <si>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</si>
  <si>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</si>
  <si>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</si>
  <si>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</si>
  <si>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</si>
  <si>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</si>
  <si>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</si>
  <si>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</si>
  <si>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</si>
  <si>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</si>
  <si>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</si>
  <si>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</si>
  <si>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</si>
  <si>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</si>
  <si>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</si>
  <si>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</si>
  <si>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</si>
  <si>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</si>
  <si>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</si>
  <si>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</si>
  <si>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</si>
  <si>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</si>
  <si>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</si>
  <si>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</si>
  <si>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</si>
  <si>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</si>
  <si>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</si>
  <si>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</si>
  <si>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</si>
  <si>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</si>
  <si>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</si>
  <si>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</si>
  <si>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</si>
  <si>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</si>
  <si>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</si>
  <si>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</si>
  <si>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</si>
  <si>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</si>
  <si>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</si>
  <si>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</si>
  <si>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</si>
  <si>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</si>
  <si>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</si>
  <si>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</si>
  <si>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</si>
  <si>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</si>
  <si>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</si>
  <si>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</si>
  <si>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</si>
  <si>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</si>
  <si>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</si>
  <si>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</si>
  <si>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</si>
  <si>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</si>
  <si>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</si>
  <si>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</si>
  <si>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</si>
  <si>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</si>
  <si>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</si>
  <si>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</si>
  <si>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</si>
  <si>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</si>
  <si>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</si>
  <si>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</si>
  <si>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</si>
  <si>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</si>
  <si>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</si>
  <si>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</si>
  <si>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</si>
  <si>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</si>
  <si>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</si>
  <si>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</si>
  <si>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</si>
  <si>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</si>
  <si>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</si>
  <si>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</si>
  <si>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</si>
  <si>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</si>
  <si>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</si>
  <si>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</si>
  <si>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</si>
  <si>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</si>
  <si>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</si>
  <si>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</si>
  <si>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</si>
  <si>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</si>
  <si>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</si>
  <si>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</si>
  <si>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</si>
  <si>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</si>
  <si>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</si>
  <si>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</si>
  <si>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</si>
  <si>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</si>
  <si>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</si>
  <si>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</si>
  <si>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</si>
  <si>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</si>
  <si>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</si>
  <si>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</si>
  <si>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</si>
  <si>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</si>
  <si>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</si>
  <si>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</si>
  <si>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</si>
  <si>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</si>
  <si>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</si>
  <si>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</si>
  <si>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</si>
  <si>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</si>
  <si>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</si>
  <si>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</si>
  <si>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</si>
  <si>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</si>
  <si>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</si>
  <si>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</si>
  <si>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</si>
  <si>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</si>
  <si>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</si>
  <si>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</si>
  <si>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</si>
  <si>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</si>
  <si>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</si>
  <si>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</si>
  <si>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</si>
  <si>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</si>
  <si>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</si>
  <si>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</si>
  <si>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</si>
  <si>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</si>
  <si>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</si>
  <si>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</si>
  <si>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</si>
  <si>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</si>
  <si>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</si>
  <si>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</si>
  <si>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</si>
  <si>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</si>
  <si>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</si>
  <si>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</si>
  <si>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</si>
  <si>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</si>
  <si>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</si>
  <si>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</si>
  <si>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</si>
  <si>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</si>
  <si>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</si>
  <si>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</si>
  <si>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</si>
  <si>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</si>
  <si>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</si>
  <si>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</si>
  <si>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</si>
  <si>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</si>
  <si>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</si>
  <si>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</si>
  <si>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</si>
  <si>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</si>
  <si>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</si>
  <si>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</si>
  <si>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</si>
  <si>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</si>
  <si>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</si>
  <si>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</si>
  <si>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</si>
  <si>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</si>
  <si>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</si>
  <si>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</si>
  <si>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</si>
  <si>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</si>
  <si>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</si>
  <si>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</si>
  <si>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</si>
  <si>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</si>
  <si>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</si>
  <si>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</si>
  <si>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</si>
  <si>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</si>
  <si>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</si>
  <si>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</si>
  <si>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</si>
  <si>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</si>
  <si>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</si>
  <si>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</si>
  <si>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</si>
  <si>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</si>
  <si>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</si>
  <si>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</si>
  <si>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</si>
  <si>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</si>
  <si>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</si>
  <si>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</si>
  <si>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</si>
  <si>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</si>
  <si>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</si>
  <si>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</si>
  <si>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</si>
  <si>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</si>
  <si>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</si>
  <si>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</si>
  <si>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</si>
  <si>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</si>
  <si>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</si>
  <si>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</si>
  <si>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</si>
  <si>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</si>
  <si>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</si>
  <si>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</si>
  <si>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</si>
  <si>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</si>
  <si>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</si>
  <si>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</si>
  <si>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</si>
  <si>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</si>
  <si>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</si>
  <si>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</si>
  <si>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</si>
  <si>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</si>
  <si>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</si>
  <si>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</si>
  <si>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Main-Kinzig Netzdienste GmbH</t>
  </si>
  <si>
    <t>9870018200004</t>
  </si>
  <si>
    <t>Rudolf-Diesel-Straße 5a</t>
  </si>
  <si>
    <t>D-63571</t>
  </si>
  <si>
    <t>Gelnhausen</t>
  </si>
  <si>
    <t>Daniel Solero</t>
  </si>
  <si>
    <t>edm_netz@mainkinzignetzdienste.de</t>
  </si>
  <si>
    <t>06051/8840-191</t>
  </si>
  <si>
    <t>MeteoGroup Station Nidderau</t>
  </si>
  <si>
    <t>THE0NKH700182000</t>
  </si>
  <si>
    <t>Nidderau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</si>
  <si>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</si>
  <si>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</si>
  <si>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</si>
  <si>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</si>
  <si>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</si>
  <si>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</si>
  <si>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</si>
  <si>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</si>
  <si>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</si>
  <si>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</si>
  <si>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</si>
  <si>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HK3</t>
  </si>
  <si>
    <t>MK4</t>
  </si>
  <si>
    <t>HA4</t>
  </si>
  <si>
    <t>KO4</t>
  </si>
  <si>
    <t>BD4</t>
  </si>
  <si>
    <t>GA4</t>
  </si>
  <si>
    <t>BH4</t>
  </si>
  <si>
    <t>WA4</t>
  </si>
  <si>
    <t>HD4</t>
  </si>
  <si>
    <t>GB4</t>
  </si>
  <si>
    <t>PD4</t>
  </si>
  <si>
    <t>MF4</t>
  </si>
  <si>
    <t>GAT Main Morning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</si>
</sst>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49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A28" sqref="A28:XFD2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43952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1" t="s">
        <v>658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352" t="s">
        <v>660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661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662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43" t="s">
        <v>663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664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499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393</v>
      </c>
      <c r="D29" s="44" t="s">
        <v>657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5" zoomScale="80" zoomScaleNormal="80" workbookViewId="0">
      <selection activeCell="D21" sqref="D2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Main-Kinzig Netzdienste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 t="str">
        <f>Netzbetreiber!$D$11</f>
        <v>9870018200004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666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14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665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55" priority="20">
      <formula>IF(#REF!="Gaspool",1,0)</formula>
    </cfRule>
  </conditionalFormatting>
  <conditionalFormatting sqref="D45:D59">
    <cfRule type="expression" dxfId="54" priority="16">
      <formula>IF(CELL("Zeile",D45)&lt;$D$43+CELL("Zeile",$D$45),1,0)</formula>
    </cfRule>
  </conditionalFormatting>
  <conditionalFormatting sqref="D46:D59">
    <cfRule type="expression" dxfId="53" priority="15">
      <formula>IF(CELL(D46)&lt;$D$33+27,1,0)</formula>
    </cfRule>
  </conditionalFormatting>
  <conditionalFormatting sqref="D20">
    <cfRule type="expression" dxfId="52" priority="14">
      <formula>IF($D$19=$H$19,1,0)</formula>
    </cfRule>
  </conditionalFormatting>
  <conditionalFormatting sqref="D28">
    <cfRule type="expression" dxfId="51" priority="3">
      <formula>IF($D$15="synthetisch",1,0)</formula>
    </cfRule>
  </conditionalFormatting>
  <conditionalFormatting sqref="D25">
    <cfRule type="expression" dxfId="50" priority="1">
      <formula>IF(AND($D$24=$I$24,$D$23=$H$23),1,0)</formula>
    </cfRule>
  </conditionalFormatting>
  <conditionalFormatting sqref="D23:D25">
    <cfRule type="expression" dxfId="49" priority="4">
      <formula>IF($D$15="analytisch",1,0)</formula>
    </cfRule>
  </conditionalFormatting>
  <conditionalFormatting sqref="D24">
    <cfRule type="expression" dxfId="48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="85" zoomScaleNormal="85" workbookViewId="0">
      <selection activeCell="E26" sqref="E2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17.140625" style="128" customWidth="1"/>
    <col min="6" max="6" width="12.7109375" style="128" customWidth="1"/>
    <col min="7" max="7" width="15.28515625" style="128" customWidth="1"/>
    <col min="8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5" t="s">
        <v>442</v>
      </c>
      <c r="D4" s="56"/>
      <c r="E4" s="57" t="str">
        <f>Netzbetreiber!D9</f>
        <v>Main-Kinzig Netzdienste GmbH</v>
      </c>
      <c r="F4" s="130"/>
      <c r="M4" s="130"/>
      <c r="N4" s="130"/>
      <c r="O4" s="130"/>
    </row>
    <row r="5" spans="2:56">
      <c r="B5" s="130"/>
      <c r="C5" s="55" t="s">
        <v>441</v>
      </c>
      <c r="D5" s="56"/>
      <c r="E5" s="57" t="str">
        <f>Netzbetreiber!D27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485</v>
      </c>
      <c r="D6" s="56"/>
      <c r="E6" s="353" t="str">
        <f>Netzbetreiber!D11</f>
        <v>9870018200004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133</v>
      </c>
      <c r="D7" s="56"/>
      <c r="E7" s="49">
        <f>Netzbetreiber!D4</f>
        <v>43952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2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5" t="s">
        <v>603</v>
      </c>
      <c r="D11" s="130"/>
      <c r="E11" s="130"/>
      <c r="F11" s="296" t="str">
        <f>INDEX('SLP-Verfahren'!D45:D59,'SLP-Temp-Gebiet #01'!F10)</f>
        <v>MeteoGroup Station Nidderau</v>
      </c>
      <c r="G11" s="300"/>
      <c r="H11" s="29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54" t="s">
        <v>584</v>
      </c>
      <c r="D13" s="354"/>
      <c r="E13" s="354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55" t="s">
        <v>445</v>
      </c>
      <c r="D14" s="355"/>
      <c r="E14" s="89" t="s">
        <v>446</v>
      </c>
      <c r="F14" s="266"/>
      <c r="G14" s="267"/>
      <c r="H14" s="50"/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2:56" ht="19.5" customHeight="1">
      <c r="B15" s="130"/>
      <c r="C15" s="355" t="s">
        <v>385</v>
      </c>
      <c r="D15" s="355"/>
      <c r="E15" s="89" t="s">
        <v>446</v>
      </c>
      <c r="F15" s="266"/>
      <c r="G15" s="267"/>
      <c r="H15" s="50"/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156" t="s">
        <v>667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10638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656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654</v>
      </c>
      <c r="D27" s="349"/>
      <c r="E27" s="349" t="s">
        <v>691</v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7">
        <f>1-SUMPRODUCT(F30:N30,F32:N32)</f>
        <v>1</v>
      </c>
      <c r="F32" s="287"/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</v>
      </c>
      <c r="E33" s="288">
        <v>1</v>
      </c>
      <c r="F33" s="288"/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/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/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156" t="s">
        <v>604</v>
      </c>
      <c r="F36" s="156"/>
      <c r="G36" s="156" t="s">
        <v>604</v>
      </c>
      <c r="H36" s="156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162" t="s">
        <v>449</v>
      </c>
      <c r="F37" s="162"/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MeteoGroup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56" t="str">
        <f>E24</f>
        <v>Nidderau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10638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">
        <v>503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v>4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7">
        <f t="shared" ref="E66:N66" si="12">ROUND(E67/$D$67,4)</f>
        <v>0.5333</v>
      </c>
      <c r="F66" s="287">
        <f t="shared" si="12"/>
        <v>0.26669999999999999</v>
      </c>
      <c r="G66" s="287">
        <f t="shared" si="12"/>
        <v>0.1333</v>
      </c>
      <c r="H66" s="287">
        <f t="shared" si="12"/>
        <v>6.6699999999999995E-2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533</v>
      </c>
      <c r="D67" s="186">
        <f>SUMPRODUCT(E67:N67,E64:N64)</f>
        <v>1.875</v>
      </c>
      <c r="E67" s="295">
        <f>E33</f>
        <v>1</v>
      </c>
      <c r="F67" s="295">
        <v>0.5</v>
      </c>
      <c r="G67" s="295">
        <f t="shared" ref="G67:N67" si="13">G33</f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">
        <v>3</v>
      </c>
      <c r="F68" s="156" t="s">
        <v>357</v>
      </c>
      <c r="G68" s="156" t="str">
        <f t="shared" ref="G68:N68" si="14">G34</f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">
        <v>511</v>
      </c>
      <c r="G69" s="159" t="str">
        <f t="shared" ref="G69:N69" si="15">G35</f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159" t="str">
        <f>E36</f>
        <v>CET/CEST</v>
      </c>
      <c r="F70" s="159" t="s">
        <v>604</v>
      </c>
      <c r="G70" s="159" t="str">
        <f t="shared" ref="G70:N70" si="16">G36</f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6" t="s">
        <v>580</v>
      </c>
      <c r="D73" s="356"/>
      <c r="E73" s="356"/>
      <c r="F73" s="356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7" priority="28">
      <formula>IF(E$20&lt;=$F$18,1,0)</formula>
    </cfRule>
  </conditionalFormatting>
  <conditionalFormatting sqref="E33:N37">
    <cfRule type="expression" dxfId="46" priority="27">
      <formula>IF(E$31&lt;=$F$29,1,0)</formula>
    </cfRule>
  </conditionalFormatting>
  <conditionalFormatting sqref="E26:N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7:N60">
    <cfRule type="expression" dxfId="43" priority="22">
      <formula>IF(E$55&lt;=$F$53,1,0)</formula>
    </cfRule>
  </conditionalFormatting>
  <conditionalFormatting sqref="E61:N61">
    <cfRule type="expression" dxfId="42" priority="21">
      <formula>IF(E$55&lt;=$F$53,1,0)</formula>
    </cfRule>
  </conditionalFormatting>
  <conditionalFormatting sqref="E67:N69">
    <cfRule type="expression" dxfId="41" priority="15">
      <formula>IF(E$65&lt;=$F$63,1,0)</formula>
    </cfRule>
  </conditionalFormatting>
  <conditionalFormatting sqref="E71:N71 E66:N69">
    <cfRule type="expression" dxfId="40" priority="13">
      <formula>IF(E$65&gt;$F$63,1,0)</formula>
    </cfRule>
  </conditionalFormatting>
  <conditionalFormatting sqref="E57:N61">
    <cfRule type="expression" dxfId="39" priority="12">
      <formula>IF(E$55&gt;$F$53,1,0)</formula>
    </cfRule>
  </conditionalFormatting>
  <conditionalFormatting sqref="E21:N26">
    <cfRule type="expression" dxfId="38" priority="11">
      <formula>IF(E$20&gt;$F$18,1,0)</formula>
    </cfRule>
  </conditionalFormatting>
  <conditionalFormatting sqref="E33:N37">
    <cfRule type="expression" dxfId="37" priority="10">
      <formula>IF(E$31&gt;$F$29,1,0)</formula>
    </cfRule>
  </conditionalFormatting>
  <conditionalFormatting sqref="H11 H8:H9">
    <cfRule type="expression" dxfId="36" priority="9">
      <formula>IF($F$9=1,1,0)</formula>
    </cfRule>
  </conditionalFormatting>
  <conditionalFormatting sqref="E56:N56">
    <cfRule type="expression" dxfId="35" priority="8">
      <formula>IF(E$55&gt;$F$53,1,0)</formula>
    </cfRule>
  </conditionalFormatting>
  <conditionalFormatting sqref="E32:N32">
    <cfRule type="expression" dxfId="34" priority="7">
      <formula>IF(E$31&gt;$F$29,1,0)</formula>
    </cfRule>
  </conditionalFormatting>
  <conditionalFormatting sqref="E71:N71">
    <cfRule type="expression" dxfId="33" priority="6">
      <formula>IF(E$65&lt;=$F$63,1,0)</formula>
    </cfRule>
  </conditionalFormatting>
  <conditionalFormatting sqref="H10">
    <cfRule type="expression" dxfId="32" priority="5">
      <formula>IF($F$9=1,1,0)</formula>
    </cfRule>
  </conditionalFormatting>
  <conditionalFormatting sqref="E70:N70">
    <cfRule type="expression" dxfId="31" priority="2">
      <formula>IF(E$65&lt;=$F$63,1,0)</formula>
    </cfRule>
  </conditionalFormatting>
  <conditionalFormatting sqref="E70:N70">
    <cfRule type="expression" dxfId="30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 E37 F25:N25 E57:N60 E22:F22 I22:N22 G24:N24 G71:N71 E33 E70 E35 G34:N34 G37:N37 G33:N33 G35:N35 E69 G68:N68 G67:N67 G69:N69 G70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4" t="s">
        <v>584</v>
      </c>
      <c r="D13" s="354"/>
      <c r="E13" s="354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5" t="s">
        <v>445</v>
      </c>
      <c r="D14" s="355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5" t="s">
        <v>385</v>
      </c>
      <c r="D15" s="355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6" t="s">
        <v>580</v>
      </c>
      <c r="D72" s="356"/>
      <c r="E72" s="356"/>
      <c r="F72" s="356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2" zoomScale="80" zoomScaleNormal="80" workbookViewId="0">
      <selection activeCell="H27" sqref="H2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Main-Kinzig Netzdienste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Angaben gelten für alle Netzgebiete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 t="str">
        <f>Netzbetreiber!$D$11</f>
        <v>9870018200004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248</v>
      </c>
      <c r="E12" s="165" t="s">
        <v>23</v>
      </c>
      <c r="F12" s="307" t="s">
        <v>287</v>
      </c>
      <c r="G12" s="8"/>
      <c r="H12" s="278">
        <v>3.1935978</v>
      </c>
      <c r="I12" s="278">
        <v>-37.414247799999998</v>
      </c>
      <c r="J12" s="278">
        <v>6.1824021</v>
      </c>
      <c r="K12" s="278">
        <v>7.4862499999999998E-2</v>
      </c>
      <c r="L12" s="279">
        <v>40</v>
      </c>
      <c r="M12" s="278">
        <v>0</v>
      </c>
      <c r="N12" s="278">
        <v>0</v>
      </c>
      <c r="O12" s="278">
        <v>0</v>
      </c>
      <c r="P12" s="278">
        <v>0</v>
      </c>
      <c r="Q12" s="280">
        <v>0.9550096118679563</v>
      </c>
      <c r="R12" s="281">
        <v>1</v>
      </c>
      <c r="S12" s="281">
        <v>1</v>
      </c>
      <c r="T12" s="281">
        <v>1</v>
      </c>
      <c r="U12" s="281">
        <v>1</v>
      </c>
      <c r="V12" s="281">
        <v>1</v>
      </c>
      <c r="W12" s="281">
        <v>1</v>
      </c>
      <c r="X12" s="282"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248</v>
      </c>
      <c r="E13" s="165" t="s">
        <v>31</v>
      </c>
      <c r="F13" s="307" t="s">
        <v>295</v>
      </c>
      <c r="H13" s="278">
        <v>2.529738</v>
      </c>
      <c r="I13" s="278">
        <v>-35.0300145</v>
      </c>
      <c r="J13" s="278">
        <v>6.2051109000000002</v>
      </c>
      <c r="K13" s="278">
        <v>9.7709000000000004E-2</v>
      </c>
      <c r="L13" s="279">
        <v>40</v>
      </c>
      <c r="M13" s="278">
        <v>0</v>
      </c>
      <c r="N13" s="278">
        <v>0</v>
      </c>
      <c r="O13" s="278">
        <v>0</v>
      </c>
      <c r="P13" s="278">
        <v>0</v>
      </c>
      <c r="Q13" s="280">
        <v>1.0165856991768873</v>
      </c>
      <c r="R13" s="281">
        <v>1</v>
      </c>
      <c r="S13" s="281">
        <v>1</v>
      </c>
      <c r="T13" s="281">
        <v>1</v>
      </c>
      <c r="U13" s="281">
        <v>1</v>
      </c>
      <c r="V13" s="281">
        <v>1</v>
      </c>
      <c r="W13" s="281">
        <v>1</v>
      </c>
      <c r="X13" s="282"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248</v>
      </c>
      <c r="E14" s="166" t="s">
        <v>4</v>
      </c>
      <c r="F14" s="307" t="s">
        <v>679</v>
      </c>
      <c r="H14" s="278">
        <v>0.40409319999999999</v>
      </c>
      <c r="I14" s="278">
        <v>-24.439296800000001</v>
      </c>
      <c r="J14" s="278">
        <v>6.5718174999999999</v>
      </c>
      <c r="K14" s="278">
        <v>0.71077100000000004</v>
      </c>
      <c r="L14" s="279">
        <v>40</v>
      </c>
      <c r="M14" s="278">
        <v>0</v>
      </c>
      <c r="N14" s="278">
        <v>0</v>
      </c>
      <c r="O14" s="278">
        <v>0</v>
      </c>
      <c r="P14" s="278">
        <v>0</v>
      </c>
      <c r="Q14" s="280">
        <v>1.0561214000512988</v>
      </c>
      <c r="R14" s="281">
        <v>1</v>
      </c>
      <c r="S14" s="281">
        <v>1</v>
      </c>
      <c r="T14" s="281">
        <v>1</v>
      </c>
      <c r="U14" s="281">
        <v>1</v>
      </c>
      <c r="V14" s="281">
        <v>1</v>
      </c>
      <c r="W14" s="281">
        <v>1</v>
      </c>
      <c r="X14" s="282"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248</v>
      </c>
      <c r="E15" s="166" t="s">
        <v>668</v>
      </c>
      <c r="F15" s="307" t="s">
        <v>680</v>
      </c>
      <c r="H15" s="278">
        <v>3.1177248</v>
      </c>
      <c r="I15" s="278">
        <v>-35.871506199999999</v>
      </c>
      <c r="J15" s="278">
        <v>7.5186828999999999</v>
      </c>
      <c r="K15" s="278">
        <v>3.4330100000000002E-2</v>
      </c>
      <c r="L15" s="279">
        <v>40</v>
      </c>
      <c r="M15" s="278">
        <v>0</v>
      </c>
      <c r="N15" s="278">
        <v>0</v>
      </c>
      <c r="O15" s="278">
        <v>0</v>
      </c>
      <c r="P15" s="278">
        <v>0</v>
      </c>
      <c r="Q15" s="280">
        <v>0.9622064996731321</v>
      </c>
      <c r="R15" s="281">
        <v>1.0699000000000001</v>
      </c>
      <c r="S15" s="281">
        <v>1.0365</v>
      </c>
      <c r="T15" s="281">
        <v>0.99329999999999996</v>
      </c>
      <c r="U15" s="281">
        <v>0.99480000000000002</v>
      </c>
      <c r="V15" s="281">
        <v>1.0659000000000001</v>
      </c>
      <c r="W15" s="281">
        <v>0.93620000000000003</v>
      </c>
      <c r="X15" s="282">
        <v>0.90339999999999954</v>
      </c>
      <c r="Y15" s="303"/>
      <c r="Z15" s="212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248</v>
      </c>
      <c r="E16" s="166" t="s">
        <v>669</v>
      </c>
      <c r="F16" s="307" t="s">
        <v>681</v>
      </c>
      <c r="H16" s="278">
        <v>4.0196902000000003</v>
      </c>
      <c r="I16" s="278">
        <v>-37.828203700000003</v>
      </c>
      <c r="J16" s="278">
        <v>8.1593368999999996</v>
      </c>
      <c r="K16" s="278">
        <v>4.72845E-2</v>
      </c>
      <c r="L16" s="279">
        <v>40</v>
      </c>
      <c r="M16" s="278">
        <v>0</v>
      </c>
      <c r="N16" s="278">
        <v>0</v>
      </c>
      <c r="O16" s="278">
        <v>0</v>
      </c>
      <c r="P16" s="278">
        <v>0</v>
      </c>
      <c r="Q16" s="280">
        <v>0.86486713303260787</v>
      </c>
      <c r="R16" s="281">
        <v>1.0358000000000001</v>
      </c>
      <c r="S16" s="281">
        <v>1.0232000000000001</v>
      </c>
      <c r="T16" s="281">
        <v>1.0251999999999999</v>
      </c>
      <c r="U16" s="281">
        <v>1.0295000000000001</v>
      </c>
      <c r="V16" s="281">
        <v>1.0253000000000001</v>
      </c>
      <c r="W16" s="281">
        <v>0.96750000000000003</v>
      </c>
      <c r="X16" s="282">
        <v>0.89350000000000041</v>
      </c>
      <c r="Y16" s="303"/>
      <c r="Z16" s="212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248</v>
      </c>
      <c r="E17" s="166" t="s">
        <v>670</v>
      </c>
      <c r="F17" s="307" t="s">
        <v>682</v>
      </c>
      <c r="H17" s="278">
        <v>3.4428942999999999</v>
      </c>
      <c r="I17" s="278">
        <v>-36.659050399999998</v>
      </c>
      <c r="J17" s="278">
        <v>7.6083226000000002</v>
      </c>
      <c r="K17" s="278">
        <v>7.4685000000000001E-2</v>
      </c>
      <c r="L17" s="279">
        <v>40</v>
      </c>
      <c r="M17" s="278">
        <v>0</v>
      </c>
      <c r="N17" s="278">
        <v>0</v>
      </c>
      <c r="O17" s="278">
        <v>0</v>
      </c>
      <c r="P17" s="278">
        <v>0</v>
      </c>
      <c r="Q17" s="280">
        <v>0.97768382110526542</v>
      </c>
      <c r="R17" s="281">
        <v>1.0354000000000001</v>
      </c>
      <c r="S17" s="281">
        <v>1.0523</v>
      </c>
      <c r="T17" s="281">
        <v>1.0448999999999999</v>
      </c>
      <c r="U17" s="281">
        <v>1.0494000000000001</v>
      </c>
      <c r="V17" s="281">
        <v>0.98850000000000005</v>
      </c>
      <c r="W17" s="281">
        <v>0.88600000000000001</v>
      </c>
      <c r="X17" s="282">
        <v>0.94349999999999934</v>
      </c>
      <c r="Y17" s="303"/>
      <c r="Z17" s="212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248</v>
      </c>
      <c r="E18" s="166" t="s">
        <v>671</v>
      </c>
      <c r="F18" s="307" t="s">
        <v>683</v>
      </c>
      <c r="H18" s="278">
        <v>3.75</v>
      </c>
      <c r="I18" s="278">
        <v>-37.5</v>
      </c>
      <c r="J18" s="278">
        <v>6.8</v>
      </c>
      <c r="K18" s="278">
        <v>6.0911300000000002E-2</v>
      </c>
      <c r="L18" s="279">
        <v>40</v>
      </c>
      <c r="M18" s="278">
        <v>0</v>
      </c>
      <c r="N18" s="278">
        <v>0</v>
      </c>
      <c r="O18" s="278">
        <v>0</v>
      </c>
      <c r="P18" s="278">
        <v>0</v>
      </c>
      <c r="Q18" s="280">
        <v>1.0126136468627658</v>
      </c>
      <c r="R18" s="281">
        <v>1.1052</v>
      </c>
      <c r="S18" s="281">
        <v>1.0857000000000001</v>
      </c>
      <c r="T18" s="281">
        <v>1.0378000000000001</v>
      </c>
      <c r="U18" s="281">
        <v>1.0622</v>
      </c>
      <c r="V18" s="281">
        <v>1.0266</v>
      </c>
      <c r="W18" s="281">
        <v>0.76290000000000002</v>
      </c>
      <c r="X18" s="282">
        <v>0.91959999999999997</v>
      </c>
      <c r="Y18" s="303"/>
      <c r="Z18" s="212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248</v>
      </c>
      <c r="E19" s="166" t="s">
        <v>672</v>
      </c>
      <c r="F19" s="307" t="s">
        <v>684</v>
      </c>
      <c r="H19" s="278">
        <v>2.8195655999999998</v>
      </c>
      <c r="I19" s="278">
        <v>-36</v>
      </c>
      <c r="J19" s="278">
        <v>7.7368518000000002</v>
      </c>
      <c r="K19" s="278">
        <v>0.157281</v>
      </c>
      <c r="L19" s="279">
        <v>40</v>
      </c>
      <c r="M19" s="278">
        <v>0</v>
      </c>
      <c r="N19" s="278">
        <v>0</v>
      </c>
      <c r="O19" s="278">
        <v>0</v>
      </c>
      <c r="P19" s="278">
        <v>0</v>
      </c>
      <c r="Q19" s="280">
        <v>0.96576337685759206</v>
      </c>
      <c r="R19" s="281">
        <v>0.93220000000000003</v>
      </c>
      <c r="S19" s="281">
        <v>0.98939999999999995</v>
      </c>
      <c r="T19" s="281">
        <v>1.0033000000000001</v>
      </c>
      <c r="U19" s="281">
        <v>1.0108999999999999</v>
      </c>
      <c r="V19" s="281">
        <v>1.018</v>
      </c>
      <c r="W19" s="281">
        <v>1.0356000000000001</v>
      </c>
      <c r="X19" s="282">
        <v>1.0106000000000002</v>
      </c>
      <c r="Y19" s="303"/>
      <c r="Z19" s="212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248</v>
      </c>
      <c r="E20" s="166" t="s">
        <v>673</v>
      </c>
      <c r="F20" s="307" t="s">
        <v>685</v>
      </c>
      <c r="H20" s="278">
        <v>2.4595180999999999</v>
      </c>
      <c r="I20" s="278">
        <v>-35.253212400000002</v>
      </c>
      <c r="J20" s="278">
        <v>6.0587001000000003</v>
      </c>
      <c r="K20" s="278">
        <v>0.16473699999999999</v>
      </c>
      <c r="L20" s="279">
        <v>40</v>
      </c>
      <c r="M20" s="278">
        <v>0</v>
      </c>
      <c r="N20" s="278">
        <v>0</v>
      </c>
      <c r="O20" s="278">
        <v>0</v>
      </c>
      <c r="P20" s="278">
        <v>0</v>
      </c>
      <c r="Q20" s="280">
        <v>1.043802057143173</v>
      </c>
      <c r="R20" s="281">
        <v>0.97670000000000001</v>
      </c>
      <c r="S20" s="281">
        <v>1.0388999999999999</v>
      </c>
      <c r="T20" s="281">
        <v>1.0027999999999999</v>
      </c>
      <c r="U20" s="281">
        <v>1.0162</v>
      </c>
      <c r="V20" s="281">
        <v>1.0024</v>
      </c>
      <c r="W20" s="281">
        <v>1.0043</v>
      </c>
      <c r="X20" s="282">
        <v>0.95870000000000122</v>
      </c>
      <c r="Y20" s="303"/>
      <c r="Z20" s="212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248</v>
      </c>
      <c r="E21" s="166" t="s">
        <v>674</v>
      </c>
      <c r="F21" s="307" t="s">
        <v>686</v>
      </c>
      <c r="H21" s="278">
        <v>1.0535874999999999</v>
      </c>
      <c r="I21" s="278">
        <v>-35.299999999999997</v>
      </c>
      <c r="J21" s="278">
        <v>4.8662747</v>
      </c>
      <c r="K21" s="278">
        <v>0.68110420000000005</v>
      </c>
      <c r="L21" s="279">
        <v>40</v>
      </c>
      <c r="M21" s="278">
        <v>0</v>
      </c>
      <c r="N21" s="278">
        <v>0</v>
      </c>
      <c r="O21" s="278">
        <v>0</v>
      </c>
      <c r="P21" s="278">
        <v>0</v>
      </c>
      <c r="Q21" s="280">
        <v>1.0844348950990992</v>
      </c>
      <c r="R21" s="281">
        <v>1.2457</v>
      </c>
      <c r="S21" s="281">
        <v>1.2615000000000001</v>
      </c>
      <c r="T21" s="281">
        <v>1.2706999999999999</v>
      </c>
      <c r="U21" s="281">
        <v>1.2430000000000001</v>
      </c>
      <c r="V21" s="281">
        <v>1.1275999999999999</v>
      </c>
      <c r="W21" s="281">
        <v>0.38769999999999999</v>
      </c>
      <c r="X21" s="282">
        <v>0.46379999999999999</v>
      </c>
      <c r="Y21" s="303"/>
      <c r="Z21" s="212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248</v>
      </c>
      <c r="E22" s="166" t="s">
        <v>675</v>
      </c>
      <c r="F22" s="307" t="s">
        <v>687</v>
      </c>
      <c r="H22" s="278">
        <v>3.0084346000000002</v>
      </c>
      <c r="I22" s="278">
        <v>-36.607845300000001</v>
      </c>
      <c r="J22" s="278">
        <v>7.3211870000000001</v>
      </c>
      <c r="K22" s="278">
        <v>0.15496599999999999</v>
      </c>
      <c r="L22" s="279">
        <v>40</v>
      </c>
      <c r="M22" s="278">
        <v>0</v>
      </c>
      <c r="N22" s="278">
        <v>0</v>
      </c>
      <c r="O22" s="278">
        <v>0</v>
      </c>
      <c r="P22" s="278">
        <v>0</v>
      </c>
      <c r="Q22" s="280">
        <v>0.97302438504000599</v>
      </c>
      <c r="R22" s="281">
        <v>1.03</v>
      </c>
      <c r="S22" s="281">
        <v>1.03</v>
      </c>
      <c r="T22" s="281">
        <v>1.02</v>
      </c>
      <c r="U22" s="281">
        <v>1.03</v>
      </c>
      <c r="V22" s="281">
        <v>1.01</v>
      </c>
      <c r="W22" s="281">
        <v>0.93</v>
      </c>
      <c r="X22" s="282">
        <v>0.95000000000000018</v>
      </c>
      <c r="Y22" s="303"/>
      <c r="Z22" s="212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248</v>
      </c>
      <c r="E23" s="166" t="s">
        <v>676</v>
      </c>
      <c r="F23" s="307" t="s">
        <v>688</v>
      </c>
      <c r="H23" s="278">
        <v>3.6017736</v>
      </c>
      <c r="I23" s="278">
        <v>-37.882536799999997</v>
      </c>
      <c r="J23" s="278">
        <v>6.9836070000000001</v>
      </c>
      <c r="K23" s="278">
        <v>5.4826199999999999E-2</v>
      </c>
      <c r="L23" s="279">
        <v>40</v>
      </c>
      <c r="M23" s="278">
        <v>0</v>
      </c>
      <c r="N23" s="278">
        <v>0</v>
      </c>
      <c r="O23" s="278">
        <v>0</v>
      </c>
      <c r="P23" s="278">
        <v>0</v>
      </c>
      <c r="Q23" s="280">
        <v>0.90239375975311864</v>
      </c>
      <c r="R23" s="281">
        <v>0.98970000000000002</v>
      </c>
      <c r="S23" s="281">
        <v>0.9627</v>
      </c>
      <c r="T23" s="281">
        <v>1.0507</v>
      </c>
      <c r="U23" s="281">
        <v>1.0551999999999999</v>
      </c>
      <c r="V23" s="281">
        <v>1.0297000000000001</v>
      </c>
      <c r="W23" s="281">
        <v>0.97670000000000001</v>
      </c>
      <c r="X23" s="282">
        <v>0.9352999999999998</v>
      </c>
      <c r="Y23" s="303"/>
      <c r="Z23" s="212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248</v>
      </c>
      <c r="E24" s="166" t="s">
        <v>677</v>
      </c>
      <c r="F24" s="307" t="s">
        <v>689</v>
      </c>
      <c r="H24" s="278">
        <v>3.85</v>
      </c>
      <c r="I24" s="278">
        <v>-37</v>
      </c>
      <c r="J24" s="278">
        <v>10.2405021</v>
      </c>
      <c r="K24" s="278">
        <v>4.6924300000000002E-2</v>
      </c>
      <c r="L24" s="279">
        <v>40</v>
      </c>
      <c r="M24" s="278">
        <v>0</v>
      </c>
      <c r="N24" s="278">
        <v>0</v>
      </c>
      <c r="O24" s="278">
        <v>0</v>
      </c>
      <c r="P24" s="278">
        <v>0</v>
      </c>
      <c r="Q24" s="280">
        <v>0.75691065279879233</v>
      </c>
      <c r="R24" s="281">
        <v>1.0214000000000001</v>
      </c>
      <c r="S24" s="281">
        <v>1.0866</v>
      </c>
      <c r="T24" s="281">
        <v>1.0720000000000001</v>
      </c>
      <c r="U24" s="281">
        <v>1.0557000000000001</v>
      </c>
      <c r="V24" s="281">
        <v>1.0117</v>
      </c>
      <c r="W24" s="281">
        <v>0.90010000000000001</v>
      </c>
      <c r="X24" s="282">
        <v>0.85249999999999915</v>
      </c>
      <c r="Y24" s="303"/>
      <c r="Z24" s="212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248</v>
      </c>
      <c r="E25" s="166" t="s">
        <v>678</v>
      </c>
      <c r="F25" s="307" t="s">
        <v>690</v>
      </c>
      <c r="H25" s="278">
        <v>2.5187775000000001</v>
      </c>
      <c r="I25" s="278">
        <v>-35.033375399999997</v>
      </c>
      <c r="J25" s="278">
        <v>6.2240634000000004</v>
      </c>
      <c r="K25" s="278">
        <v>0.10107820000000001</v>
      </c>
      <c r="L25" s="279">
        <v>40</v>
      </c>
      <c r="M25" s="278">
        <v>0</v>
      </c>
      <c r="N25" s="278">
        <v>0</v>
      </c>
      <c r="O25" s="278">
        <v>0</v>
      </c>
      <c r="P25" s="278">
        <v>0</v>
      </c>
      <c r="Q25" s="280">
        <v>1.0146273685996503</v>
      </c>
      <c r="R25" s="281">
        <v>1.0354000000000001</v>
      </c>
      <c r="S25" s="281">
        <v>1.0523</v>
      </c>
      <c r="T25" s="281">
        <v>1.0448999999999999</v>
      </c>
      <c r="U25" s="281">
        <v>1.0494000000000001</v>
      </c>
      <c r="V25" s="281">
        <v>0.98850000000000005</v>
      </c>
      <c r="W25" s="281">
        <v>0.88600000000000001</v>
      </c>
      <c r="X25" s="282">
        <v>0.94349999999999934</v>
      </c>
      <c r="Y25" s="303"/>
      <c r="Z25" s="212"/>
    </row>
    <row r="26" spans="2:26" s="143" customFormat="1">
      <c r="B26" s="144">
        <v>15</v>
      </c>
      <c r="C26" s="145" t="str">
        <f t="shared" si="0"/>
        <v>Angaben gelten für alle Netzgebiete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10">
      <formula>ISERROR(F11)</formula>
    </cfRule>
  </conditionalFormatting>
  <conditionalFormatting sqref="E12:F13 Y12:Y41 E26:F41 F14:F25">
    <cfRule type="duplicateValues" dxfId="10" priority="32"/>
  </conditionalFormatting>
  <conditionalFormatting sqref="E14:E25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E11:E13 E26:E41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E12:E13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topLeftCell="A115" zoomScale="80" zoomScaleNormal="80" workbookViewId="0">
      <selection activeCell="A158" sqref="A158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R9" sqref="R9:R3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Main-Kinzig Netzdienste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 t="str">
        <f>Netzbetreiber!$D$11</f>
        <v>9870018200004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7" t="s">
        <v>455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2" t="s">
        <v>583</v>
      </c>
      <c r="C10" s="363"/>
      <c r="D10" s="94">
        <v>2</v>
      </c>
      <c r="E10" s="95" t="str">
        <f>IF(ISERROR(HLOOKUP(E$11,$M$9:$AD$35,$D10,0)),"",HLOOKUP(E$11,$M$9:$AD$35,$D10,0))</f>
        <v/>
      </c>
      <c r="F10" s="360" t="s">
        <v>395</v>
      </c>
      <c r="G10" s="360"/>
      <c r="H10" s="360"/>
      <c r="I10" s="360"/>
      <c r="J10" s="360"/>
      <c r="K10" s="360"/>
      <c r="L10" s="361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64" t="s">
        <v>249</v>
      </c>
      <c r="B3" s="238" t="s">
        <v>86</v>
      </c>
      <c r="C3" s="239"/>
      <c r="D3" s="366" t="s">
        <v>454</v>
      </c>
      <c r="E3" s="367"/>
      <c r="F3" s="367"/>
      <c r="G3" s="367"/>
      <c r="H3" s="367"/>
      <c r="I3" s="367"/>
      <c r="J3" s="368"/>
      <c r="K3" s="240"/>
      <c r="L3" s="240"/>
      <c r="M3" s="240"/>
      <c r="N3" s="240"/>
      <c r="O3" s="241"/>
      <c r="P3" s="240"/>
    </row>
    <row r="4" spans="1:16" ht="20.100000000000001" customHeight="1">
      <c r="A4" s="365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Solero, Daniel</cp:lastModifiedBy>
  <cp:lastPrinted>2015-03-20T22:59:10Z</cp:lastPrinted>
  <dcterms:created xsi:type="dcterms:W3CDTF">2015-01-15T05:25:41Z</dcterms:created>
  <dcterms:modified xsi:type="dcterms:W3CDTF">2022-04-04T09:48:00Z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